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VtaObras\Desktop\"/>
    </mc:Choice>
  </mc:AlternateContent>
  <xr:revisionPtr revIDLastSave="0" documentId="13_ncr:1_{8F89B77F-259C-4724-ACC4-F5A340FDFFB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lculo de Dias" sheetId="4" r:id="rId1"/>
    <sheet name="WEB" sheetId="3" state="hidden" r:id="rId2"/>
    <sheet name="MUESTRA DATOS" sheetId="1" state="hidden" r:id="rId3"/>
    <sheet name="Hoja1" sheetId="2" state="hidden" r:id="rId4"/>
  </sheets>
  <definedNames>
    <definedName name="administracion">WEB!$C$10</definedName>
    <definedName name="_xlnm.Print_Area" localSheetId="0">'Calculo de Dias'!$A$1:$CE$25</definedName>
    <definedName name="comercial">WEB!$C$11</definedName>
    <definedName name="flete">WEB!$C$8</definedName>
    <definedName name="medicion">WEB!$C$7</definedName>
    <definedName name="medicion23">WEB!$E$7</definedName>
    <definedName name="modelo">WEB!$C$4</definedName>
    <definedName name="obra">WEB!$C$3</definedName>
    <definedName name="posventa">WEB!$C$9</definedName>
    <definedName name="proyecto">WEB!$C$6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4" l="1"/>
  <c r="C7" i="3" l="1"/>
  <c r="D5" i="1" s="1"/>
  <c r="I7" i="1"/>
  <c r="I6" i="1"/>
  <c r="I5" i="1"/>
  <c r="G18" i="1" l="1"/>
  <c r="D13" i="4" s="1"/>
  <c r="E7" i="3"/>
  <c r="E5" i="1" s="1"/>
  <c r="G5" i="1"/>
  <c r="F18" i="1" l="1"/>
  <c r="E6" i="1"/>
  <c r="F5" i="1"/>
  <c r="D6" i="1"/>
  <c r="D7" i="1" s="1"/>
  <c r="D8" i="1" s="1"/>
  <c r="G8" i="1" s="1"/>
  <c r="E7" i="1" l="1"/>
  <c r="F6" i="1"/>
  <c r="G7" i="1"/>
  <c r="D9" i="1"/>
  <c r="D10" i="1" s="1"/>
  <c r="D11" i="1" s="1"/>
  <c r="D12" i="1" s="1"/>
  <c r="D13" i="1" s="1"/>
  <c r="D15" i="1" s="1"/>
  <c r="D16" i="1" s="1"/>
  <c r="D17" i="1" s="1"/>
  <c r="D19" i="1" s="1"/>
  <c r="D20" i="1" s="1"/>
  <c r="D21" i="1" s="1"/>
  <c r="D22" i="1" s="1"/>
  <c r="G22" i="1" s="1"/>
  <c r="G6" i="1"/>
  <c r="E8" i="1" l="1"/>
  <c r="F7" i="1"/>
  <c r="G15" i="1"/>
  <c r="G10" i="1"/>
  <c r="G9" i="1"/>
  <c r="G17" i="1"/>
  <c r="G19" i="1"/>
  <c r="G16" i="1"/>
  <c r="G13" i="1"/>
  <c r="G11" i="1"/>
  <c r="G12" i="1"/>
  <c r="G20" i="1"/>
  <c r="G21" i="1"/>
  <c r="D23" i="1"/>
  <c r="E9" i="1" l="1"/>
  <c r="F8" i="1"/>
  <c r="D24" i="1"/>
  <c r="D25" i="1" s="1"/>
  <c r="D26" i="1" s="1"/>
  <c r="G23" i="1"/>
  <c r="E10" i="1" l="1"/>
  <c r="F9" i="1"/>
  <c r="E11" i="1" l="1"/>
  <c r="F10" i="1"/>
  <c r="E12" i="1" l="1"/>
  <c r="F11" i="1"/>
  <c r="E13" i="1" l="1"/>
  <c r="F12" i="1"/>
  <c r="E15" i="1" l="1"/>
  <c r="F13" i="1"/>
  <c r="E16" i="1" l="1"/>
  <c r="F15" i="1"/>
  <c r="E17" i="1" l="1"/>
  <c r="F16" i="1"/>
  <c r="E19" i="1" l="1"/>
  <c r="F17" i="1"/>
  <c r="E20" i="1" l="1"/>
  <c r="F19" i="1"/>
  <c r="F20" i="1" l="1"/>
  <c r="E21" i="1"/>
  <c r="E22" i="1" l="1"/>
  <c r="F21" i="1"/>
  <c r="E23" i="1" l="1"/>
  <c r="F22" i="1"/>
  <c r="E24" i="1" l="1"/>
  <c r="F23" i="1"/>
  <c r="F24" i="1" l="1"/>
  <c r="E25" i="1"/>
  <c r="G24" i="1"/>
  <c r="E26" i="1" l="1"/>
  <c r="F25" i="1"/>
  <c r="G25" i="1"/>
  <c r="G26" i="1" l="1"/>
  <c r="F26" i="1"/>
  <c r="C14" i="3" l="1"/>
  <c r="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Maxi</author>
  </authors>
  <commentList>
    <comment ref="F3" authorId="0" shapeId="0" xr:uid="{00000000-0006-0000-0000-000001000000}">
      <text>
        <r>
          <rPr>
            <sz val="9"/>
            <color indexed="81"/>
            <rFont val="Tahoma"/>
            <family val="2"/>
          </rPr>
          <t>Coordinación de la Visita a la casa del Cliente. Toma de medidas y registros necesarios. Análisis logístico.</t>
        </r>
      </text>
    </comment>
    <comment ref="F4" authorId="0" shapeId="0" xr:uid="{00000000-0006-0000-0000-000002000000}">
      <text>
        <r>
          <rPr>
            <sz val="9"/>
            <color indexed="81"/>
            <rFont val="Tahoma"/>
            <family val="2"/>
          </rPr>
          <t>Dibujar la planta, banquinas si las hubiera y vistas con las medidas reales tomadas en obra</t>
        </r>
      </text>
    </comment>
    <comment ref="F5" authorId="0" shapeId="0" xr:uid="{00000000-0006-0000-0000-000003000000}">
      <text>
        <r>
          <rPr>
            <sz val="9"/>
            <color indexed="81"/>
            <rFont val="Tahoma"/>
            <family val="2"/>
          </rPr>
          <t>Análisis de la información y fáctibilidad técnica, de instalación y logística.</t>
        </r>
      </text>
    </comment>
    <comment ref="F6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Definir o realizar las modificaciones al proyecto en función a lo analizado y detectado. A partir de esta reforma se determinará si estos cambios afectan o no aspectos económicos financieros. </t>
        </r>
      </text>
    </comment>
    <comment ref="F7" authorId="0" shapeId="0" xr:uid="{00000000-0006-0000-0000-000005000000}">
      <text>
        <r>
          <rPr>
            <sz val="9"/>
            <color indexed="81"/>
            <rFont val="Tahoma"/>
            <family val="2"/>
          </rPr>
          <t>En caso de que haya cambios respecto del proyecto original se negociará con el cliente los cambios. Luego se definirá el proyecto final.</t>
        </r>
      </text>
    </comment>
    <comment ref="F8" authorId="0" shapeId="0" xr:uid="{00000000-0006-0000-0000-000006000000}">
      <text>
        <r>
          <rPr>
            <sz val="9"/>
            <color indexed="81"/>
            <rFont val="Tahoma"/>
            <family val="2"/>
          </rPr>
          <t>Se debe preparar y controlar que exista y se corresponda con el proyecto firmado: Presupuesto, Planilla de electrodomésticos, Planos y Anexos, Renders.</t>
        </r>
      </text>
    </comment>
    <comment ref="F9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Se coordina una reunión con el cliente para que firme la documentación y deberá pedirle que pague el saldo que resta para poder enviar el pedido. </t>
        </r>
      </text>
    </comment>
    <comment ref="F10" authorId="0" shapeId="0" xr:uid="{00000000-0006-0000-0000-000008000000}">
      <text>
        <r>
          <rPr>
            <sz val="9"/>
            <color indexed="81"/>
            <rFont val="Tahoma"/>
            <family val="2"/>
          </rPr>
          <t xml:space="preserve">Posventa deberá controlar la simulación de la NV contra el plano firmado por el cliente para asegurarnos que el pedido se va a enviar de acuerdo a lo que contrato el cliente. </t>
        </r>
      </text>
    </comment>
    <comment ref="F11" authorId="0" shapeId="0" xr:uid="{00000000-0006-0000-0000-000009000000}">
      <text>
        <r>
          <rPr>
            <sz val="9"/>
            <color indexed="81"/>
            <rFont val="Tahoma"/>
            <family val="2"/>
          </rPr>
          <t>Se controla que el legajo y los documentos correspondientes estén firmados. Además, se realiza el control de la CC.</t>
        </r>
      </text>
    </comment>
    <comment ref="F12" authorId="0" shapeId="0" xr:uid="{00000000-0006-0000-0000-00000A000000}">
      <text>
        <r>
          <rPr>
            <sz val="9"/>
            <color indexed="81"/>
            <rFont val="Tahoma"/>
            <family val="2"/>
          </rPr>
          <t xml:space="preserve">Se debe asegurar la presencia de los siguientes archivos: Archivo .promob, simulación de la nota de venta y Anexos </t>
        </r>
      </text>
    </comment>
    <comment ref="F13" authorId="0" shapeId="0" xr:uid="{00000000-0006-0000-0000-00000B000000}">
      <text>
        <r>
          <rPr>
            <sz val="9"/>
            <color indexed="81"/>
            <rFont val="Tahoma"/>
            <family val="2"/>
          </rPr>
          <t>Se recepciona el pedido, se controla que los descuentos del mismo esten dentro de lo pactado, que los documentos adjuntos este correctos, que el promob este bian confeccionado y la Cta Cte es habilitada.</t>
        </r>
      </text>
    </comment>
    <comment ref="F14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Control de la NV con la descripción de los módulos contratados, contra el plano original de la medición y la simulación de NV enviada. </t>
        </r>
      </text>
    </comment>
    <comment ref="F15" authorId="0" shapeId="0" xr:uid="{00000000-0006-0000-0000-00000D000000}">
      <text>
        <r>
          <rPr>
            <sz val="9"/>
            <color indexed="81"/>
            <rFont val="Tahoma"/>
            <family val="2"/>
          </rPr>
          <t xml:space="preserve">Verificar y actualizar la fecha de disponibilidad enviada por fábrica. Además, se deberá estimar el costo de colocación que tiene el proyecto. </t>
        </r>
      </text>
    </comment>
    <comment ref="F17" authorId="0" shapeId="0" xr:uid="{00000000-0006-0000-0000-00000E000000}">
      <text>
        <r>
          <rPr>
            <sz val="9"/>
            <color indexed="81"/>
            <rFont val="Tahoma"/>
            <family val="2"/>
          </rPr>
          <t>Contactar a fábrica para verificar que la fecha de disponibilidad se mantiene.  Dicha tarea será 7 días antes que se cumpla la fecha de disponibilidad</t>
        </r>
      </text>
    </comment>
    <comment ref="F18" authorId="0" shapeId="0" xr:uid="{00000000-0006-0000-0000-00000F000000}">
      <text>
        <r>
          <rPr>
            <sz val="9"/>
            <color indexed="81"/>
            <rFont val="Tahoma"/>
            <family val="2"/>
          </rPr>
          <t>Se deberá coordinas el despacho de la fábrica con el transporte correspondiente, luego la descarga con el cliente y, finalmente,la colocación del amoblamiento.</t>
        </r>
      </text>
    </comment>
    <comment ref="F20" authorId="0" shapeId="0" xr:uid="{00000000-0006-0000-0000-000010000000}">
      <text>
        <r>
          <rPr>
            <sz val="9"/>
            <color indexed="81"/>
            <rFont val="Tahoma"/>
            <family val="2"/>
          </rPr>
          <t>Recepción de Muebles en la obra, Se deberá controlar los remitos y la mercadería recibida.</t>
        </r>
      </text>
    </comment>
    <comment ref="F21" authorId="0" shapeId="0" xr:uid="{00000000-0006-0000-0000-000011000000}">
      <text>
        <r>
          <rPr>
            <sz val="9"/>
            <color indexed="81"/>
            <rFont val="Tahoma"/>
            <family val="2"/>
          </rPr>
          <t>Debemos asegurar que el colocador cuente con los elementos necesarios para la colocación además de la documentación correspondiente. Se recomienda realizar controles fotográficos y agregar el conforme parcial firmado por el cliente.</t>
        </r>
      </text>
    </comment>
    <comment ref="F24" authorId="0" shapeId="0" xr:uid="{00000000-0006-0000-0000-000012000000}">
      <text>
        <r>
          <rPr>
            <sz val="9"/>
            <color indexed="81"/>
            <rFont val="Tahoma"/>
            <family val="2"/>
          </rPr>
          <t>Una vez instalado el proyecto y finalizado todo lo registrado en el control de cierres y pendientes se procederá a firmar el conforme de colocación final por parte del cliente.</t>
        </r>
      </text>
    </comment>
    <comment ref="F25" authorId="0" shapeId="0" xr:uid="{00000000-0006-0000-0000-000013000000}">
      <text>
        <r>
          <rPr>
            <sz val="9"/>
            <color indexed="81"/>
            <rFont val="Tahoma"/>
            <family val="2"/>
          </rPr>
          <t>Se deberá emitir la Garantía de Fabrica del Amoblamiento al cliente final, a partir de recibir el conforme por parte del posventa.</t>
        </r>
      </text>
    </comment>
  </commentList>
</comments>
</file>

<file path=xl/sharedStrings.xml><?xml version="1.0" encoding="utf-8"?>
<sst xmlns="http://schemas.openxmlformats.org/spreadsheetml/2006/main" count="257" uniqueCount="149">
  <si>
    <t>Phase</t>
  </si>
  <si>
    <t>name</t>
  </si>
  <si>
    <t>sequence</t>
  </si>
  <si>
    <t>starting date</t>
  </si>
  <si>
    <t>ending date</t>
  </si>
  <si>
    <t>date_deadline</t>
  </si>
  <si>
    <t>assigned to</t>
  </si>
  <si>
    <t>activity/responsible</t>
  </si>
  <si>
    <t>16 MEDICION</t>
  </si>
  <si>
    <t>17 DESARROLLO DEL PROYECTO</t>
  </si>
  <si>
    <t>20 GENERACION DE PEDIDO</t>
  </si>
  <si>
    <t/>
  </si>
  <si>
    <t>21 CONTROL NV</t>
  </si>
  <si>
    <t>22 PROGRAMACION DE LA COLOCACION</t>
  </si>
  <si>
    <t>23 ENTREGA DEL PROYECTO</t>
  </si>
  <si>
    <t>24 INSTALACION</t>
  </si>
  <si>
    <t>25 GARANTIA</t>
  </si>
  <si>
    <t>16.1 MEDICION</t>
  </si>
  <si>
    <t>20.1 CONTROL POSVENTA</t>
  </si>
  <si>
    <t>20.2 CONTROL ADMINISTRATIVO</t>
  </si>
  <si>
    <t>22.2 VERIFICACION DISPONIBILIDAD DE FABRICA</t>
  </si>
  <si>
    <t>23.2 COORDINACION</t>
  </si>
  <si>
    <t>23.3 ENTREGA CLIENTE</t>
  </si>
  <si>
    <t>24.1 INSTALACION</t>
  </si>
  <si>
    <t>24.2 PAGO A COLOCADORES</t>
  </si>
  <si>
    <t>24.3 FIRMA CONFORME FINAL</t>
  </si>
  <si>
    <t>20.3 ENVIO DE PEDIDO</t>
  </si>
  <si>
    <t>18 CONTROL DE PROYECTO</t>
  </si>
  <si>
    <t>19 FIRMA DEL LEGAJO</t>
  </si>
  <si>
    <t>16.2 GENERACION PLANO REAL</t>
  </si>
  <si>
    <t>17.1 VERIFICACION Y PREPARACIÒN DE PROYECTO</t>
  </si>
  <si>
    <t>17.2 DISEÑO DEL  PROYECTO</t>
  </si>
  <si>
    <t>17.3 NEOGICIACION  Y ADJUNTO DE PROYECTO FINAL</t>
  </si>
  <si>
    <t>18.1 CONTROL DOCUMENTACION</t>
  </si>
  <si>
    <t>19.1 FIRMA Y ADJUNTO DEL LEGAJO</t>
  </si>
  <si>
    <t>21.1 CONTROL NV</t>
  </si>
  <si>
    <t>22.1 AJUSTES DE PROGRAMACION</t>
  </si>
  <si>
    <t>23.1 CONTROL CC</t>
  </si>
  <si>
    <t>25.1 EMISION GARANTIA</t>
  </si>
  <si>
    <t xml:space="preserve">16  MEDICIÓN </t>
  </si>
  <si>
    <t>"@Fecha Disponible Para Medicion</t>
  </si>
  <si>
    <t>FF 17,1 -1</t>
  </si>
  <si>
    <t xml:space="preserve">FF 17,1 </t>
  </si>
  <si>
    <t xml:space="preserve">FF 17,2 +1 </t>
  </si>
  <si>
    <t>FI 18,1</t>
  </si>
  <si>
    <t xml:space="preserve">FF 18,1  </t>
  </si>
  <si>
    <t xml:space="preserve">FI 18,2 </t>
  </si>
  <si>
    <t>FF 18,2 +1</t>
  </si>
  <si>
    <t>FI 19,1 + 4</t>
  </si>
  <si>
    <t>FF 19,1 + 1</t>
  </si>
  <si>
    <t>FI 20,1 + 2</t>
  </si>
  <si>
    <t>FF 20,1+1</t>
  </si>
  <si>
    <t xml:space="preserve">FI 20,2 </t>
  </si>
  <si>
    <t>FF 20,2</t>
  </si>
  <si>
    <t xml:space="preserve">FI 20,3 </t>
  </si>
  <si>
    <t>FF20,3+1</t>
  </si>
  <si>
    <t>FI 21,1 +2</t>
  </si>
  <si>
    <t>FF 21,1-1</t>
  </si>
  <si>
    <t xml:space="preserve">FI 22,1 </t>
  </si>
  <si>
    <t>FF 22,1-1</t>
  </si>
  <si>
    <t>FI 23,1</t>
  </si>
  <si>
    <t>FF 23,1+1</t>
  </si>
  <si>
    <t>FF 23,2</t>
  </si>
  <si>
    <t>FI 24,1</t>
  </si>
  <si>
    <t>FF 24,1+1</t>
  </si>
  <si>
    <t>FI24,1</t>
  </si>
  <si>
    <t xml:space="preserve">FI24,1 </t>
  </si>
  <si>
    <t>FF 24,2</t>
  </si>
  <si>
    <t>FF 24,5+1</t>
  </si>
  <si>
    <t>FI25,1</t>
  </si>
  <si>
    <t>FI 22,1+(@Modelo -7)</t>
  </si>
  <si>
    <t>FI 23,2 + @Tiempo traslado Flete</t>
  </si>
  <si>
    <t>DISPONIBILIDAD</t>
  </si>
  <si>
    <t>FI16,1+4</t>
  </si>
  <si>
    <t>FF 16.1 +1</t>
  </si>
  <si>
    <t>FI 16.2 +1</t>
  </si>
  <si>
    <t>FF 16.2+1</t>
  </si>
  <si>
    <t>FI 17.1 +1</t>
  </si>
  <si>
    <t xml:space="preserve">FF 17.1 +1 </t>
  </si>
  <si>
    <t xml:space="preserve">FI17.2 +1 </t>
  </si>
  <si>
    <t>FF 17.2 +1</t>
  </si>
  <si>
    <t xml:space="preserve">FI 17.3 </t>
  </si>
  <si>
    <t>FF 17.3 +1</t>
  </si>
  <si>
    <t>FI 18.1</t>
  </si>
  <si>
    <t>FF 18.1+1</t>
  </si>
  <si>
    <t>FI 19.1+2</t>
  </si>
  <si>
    <t>FF 19.1 +1</t>
  </si>
  <si>
    <t>FI 20.1 +1</t>
  </si>
  <si>
    <t xml:space="preserve">FF 20.1 + </t>
  </si>
  <si>
    <t>FI 20.2</t>
  </si>
  <si>
    <t>FI 20.3</t>
  </si>
  <si>
    <t>FF 20.3+1</t>
  </si>
  <si>
    <t>FI 21.1 + 2</t>
  </si>
  <si>
    <t>FF 21.1</t>
  </si>
  <si>
    <t>FI 22.1</t>
  </si>
  <si>
    <t>FI 22.1 +(MODELO-7)</t>
  </si>
  <si>
    <t>FI 22.1 +MODELO</t>
  </si>
  <si>
    <t>FF 22.2 + 1</t>
  </si>
  <si>
    <t xml:space="preserve">FI 23.1 </t>
  </si>
  <si>
    <t>FF 23.1</t>
  </si>
  <si>
    <t>FI 23.1 + FLETE</t>
  </si>
  <si>
    <t xml:space="preserve">FF 23.2 </t>
  </si>
  <si>
    <t>FI 23.3</t>
  </si>
  <si>
    <t>FF23.3 +1</t>
  </si>
  <si>
    <t>FI 24.1</t>
  </si>
  <si>
    <t>FF24.1</t>
  </si>
  <si>
    <t>FF 24.3 +1</t>
  </si>
  <si>
    <t>FI25.1</t>
  </si>
  <si>
    <t>FI 22.1 + @Modelo</t>
  </si>
  <si>
    <t>FI 22.1 + (@Modelo-7)</t>
  </si>
  <si>
    <t xml:space="preserve">Tipo de Obra </t>
  </si>
  <si>
    <t>Modelo</t>
  </si>
  <si>
    <t>Usuario CRM PosVenta</t>
  </si>
  <si>
    <t>Nombre del Proyecto</t>
  </si>
  <si>
    <t>Fecha disponible para Medicion</t>
  </si>
  <si>
    <t>Tiempo de Flete</t>
  </si>
  <si>
    <t>Usuario Administrativo CRM</t>
  </si>
  <si>
    <t>Usuario Comercial CRM</t>
  </si>
  <si>
    <t>Unifamiliar</t>
  </si>
  <si>
    <t>SO278 - Juan Peres</t>
  </si>
  <si>
    <t>Tiempo</t>
  </si>
  <si>
    <t>Su mueble estara Instalado con Garantia el dia:</t>
  </si>
  <si>
    <t>PosVenta</t>
  </si>
  <si>
    <t>Administrativo</t>
  </si>
  <si>
    <t>Comercial</t>
  </si>
  <si>
    <t>PRODUCCION DEL PEDIDO</t>
  </si>
  <si>
    <t>Melamina</t>
  </si>
  <si>
    <t>PVC</t>
  </si>
  <si>
    <t>Enchapado</t>
  </si>
  <si>
    <t>Fecha Estimada de Instalación</t>
  </si>
  <si>
    <t>Dias de flete Fabrica a Franquicia</t>
  </si>
  <si>
    <t>20.4 APROBACIÓN DE FABRICA</t>
  </si>
  <si>
    <t>22.1.1 FABRICACIÓN</t>
  </si>
  <si>
    <t>23.2.1 FLETE DESDE FABRICA A FRANQUICIA/CLIENTE</t>
  </si>
  <si>
    <t>Tiempos de Franquicia</t>
  </si>
  <si>
    <t>Tiempos de Fabrica</t>
  </si>
  <si>
    <t>Tiempos de Terceros</t>
  </si>
  <si>
    <t>TIEMPOS DEL PROCESO COMPLETO</t>
  </si>
  <si>
    <t>Días</t>
  </si>
  <si>
    <t>Tiempo Total en Dias</t>
  </si>
  <si>
    <t>17.3 NEGOCIACION  Y ADJUNTO DE PROYECTO FINAL</t>
  </si>
  <si>
    <t xml:space="preserve">16.1 MEDICION COCINAS - PLACARES - BAÑOS </t>
  </si>
  <si>
    <t>Comienzo</t>
  </si>
  <si>
    <t>SEMANA DE TRABAJO OBRA SAUCE 39</t>
  </si>
  <si>
    <t>25.1 MEDICION DE MESADAS</t>
  </si>
  <si>
    <t>26.1 INSTALACION DE MESADAS</t>
  </si>
  <si>
    <t>27.1 FIRMA CONFORME FINAL</t>
  </si>
  <si>
    <t>28.1 EMISION GARANTIA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</si>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</sst>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:ss"/>
    <numFmt numFmtId="165" formatCode="yyyy\-mm\-dd;@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5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2" borderId="0" xfId="0" applyFill="1"/>
    <xf numFmtId="0" fontId="0" fillId="0" borderId="0" xfId="0" applyFill="1"/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64" fontId="0" fillId="0" borderId="0" xfId="0" applyNumberFormat="1"/>
    <xf numFmtId="21" fontId="0" fillId="0" borderId="0" xfId="0" applyNumberFormat="1"/>
    <xf numFmtId="14" fontId="3" fillId="0" borderId="0" xfId="0" applyNumberFormat="1" applyFont="1" applyAlignment="1">
      <alignment horizontal="center" vertical="center"/>
    </xf>
    <xf numFmtId="14" fontId="0" fillId="3" borderId="2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4" borderId="0" xfId="0" applyNumberFormat="1" applyFill="1" applyAlignment="1">
      <alignment horizontal="center"/>
    </xf>
    <xf numFmtId="0" fontId="0" fillId="4" borderId="0" xfId="0" applyFill="1"/>
    <xf numFmtId="0" fontId="2" fillId="4" borderId="0" xfId="0" applyFont="1" applyFill="1"/>
    <xf numFmtId="2" fontId="0" fillId="0" borderId="0" xfId="0" applyNumberFormat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/>
    <xf numFmtId="0" fontId="0" fillId="5" borderId="0" xfId="0" applyFill="1"/>
    <xf numFmtId="0" fontId="0" fillId="6" borderId="0" xfId="0" applyFill="1"/>
    <xf numFmtId="0" fontId="0" fillId="7" borderId="0" xfId="0" applyFill="1"/>
    <xf numFmtId="14" fontId="0" fillId="4" borderId="1" xfId="0" applyNumberForma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4" xfId="0" applyFill="1" applyBorder="1"/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4" fontId="0" fillId="2" borderId="0" xfId="0" applyNumberFormat="1" applyFill="1"/>
    <xf numFmtId="0" fontId="0" fillId="9" borderId="0" xfId="0" applyFill="1"/>
    <xf numFmtId="1" fontId="0" fillId="2" borderId="4" xfId="0" applyNumberForma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0" fontId="6" fillId="8" borderId="17" xfId="0" applyFont="1" applyFill="1" applyBorder="1"/>
    <xf numFmtId="0" fontId="0" fillId="11" borderId="16" xfId="0" applyFill="1" applyBorder="1"/>
    <xf numFmtId="0" fontId="0" fillId="9" borderId="16" xfId="0" applyFill="1" applyBorder="1"/>
    <xf numFmtId="0" fontId="0" fillId="10" borderId="16" xfId="0" applyFill="1" applyBorder="1"/>
    <xf numFmtId="1" fontId="0" fillId="2" borderId="0" xfId="0" applyNumberFormat="1" applyFill="1"/>
    <xf numFmtId="0" fontId="0" fillId="0" borderId="1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4" fontId="3" fillId="0" borderId="12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0</xdr:rowOff>
    </xdr:from>
    <xdr:to>
      <xdr:col>2</xdr:col>
      <xdr:colOff>10584</xdr:colOff>
      <xdr:row>1</xdr:row>
      <xdr:rowOff>179870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0"/>
          <a:ext cx="963084" cy="380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26"/>
  <sheetViews>
    <sheetView tabSelected="1" view="pageBreakPreview" zoomScale="90" zoomScaleNormal="90" zoomScaleSheetLayoutView="90" workbookViewId="0">
      <selection activeCell="G20" sqref="G20"/>
    </sheetView>
  </sheetViews>
  <sheetFormatPr baseColWidth="10" defaultRowHeight="14.5" x14ac:dyDescent="0.35"/>
  <cols>
    <col min="2" max="2" width="3" customWidth="1"/>
    <col min="3" max="3" width="19.453125" customWidth="1"/>
    <col min="4" max="4" width="15.81640625" customWidth="1"/>
    <col min="5" max="5" width="4.453125" customWidth="1"/>
    <col min="6" max="6" width="53.1796875" customWidth="1"/>
    <col min="7" max="7" width="5" customWidth="1"/>
    <col min="8" max="12" width="1.81640625" customWidth="1"/>
    <col min="13" max="13" width="1.36328125" bestFit="1" customWidth="1"/>
    <col min="14" max="16" width="1.81640625" customWidth="1"/>
    <col min="17" max="23" width="2.08984375" bestFit="1" customWidth="1"/>
    <col min="24" max="125" width="1.81640625" customWidth="1"/>
  </cols>
  <sheetData>
    <row r="1" spans="1:85" ht="15" thickBot="1" x14ac:dyDescent="0.4">
      <c r="A1" s="1"/>
      <c r="B1" s="1"/>
      <c r="C1" s="1"/>
      <c r="D1" s="1"/>
      <c r="E1" s="1"/>
      <c r="F1" s="1"/>
      <c r="G1" s="1"/>
      <c r="H1" s="1"/>
      <c r="I1" s="59" t="s">
        <v>143</v>
      </c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1"/>
      <c r="CG1" s="1"/>
    </row>
    <row r="2" spans="1:85" ht="22.5" customHeight="1" thickBot="1" x14ac:dyDescent="0.4">
      <c r="A2" s="1"/>
      <c r="B2" s="1"/>
      <c r="C2" s="1"/>
      <c r="D2" s="1"/>
      <c r="E2" s="1"/>
      <c r="F2" s="35" t="s">
        <v>137</v>
      </c>
      <c r="G2" s="36" t="s">
        <v>138</v>
      </c>
      <c r="H2" s="46">
        <v>1</v>
      </c>
      <c r="I2" s="46">
        <v>2</v>
      </c>
      <c r="J2" s="46">
        <v>3</v>
      </c>
      <c r="K2" s="46">
        <v>4</v>
      </c>
      <c r="L2" s="46">
        <v>5</v>
      </c>
      <c r="M2" s="46">
        <v>6</v>
      </c>
      <c r="N2" s="46">
        <v>7</v>
      </c>
      <c r="O2" s="46">
        <v>8</v>
      </c>
      <c r="P2" s="46">
        <v>9</v>
      </c>
      <c r="Q2" s="46">
        <v>10</v>
      </c>
      <c r="R2" s="46">
        <v>11</v>
      </c>
      <c r="S2" s="46">
        <v>12</v>
      </c>
      <c r="T2" s="46">
        <v>13</v>
      </c>
      <c r="U2" s="46">
        <v>14</v>
      </c>
      <c r="V2" s="46">
        <v>15</v>
      </c>
      <c r="W2" s="46">
        <v>16</v>
      </c>
      <c r="X2" s="46">
        <v>17</v>
      </c>
      <c r="Y2" s="46">
        <v>18</v>
      </c>
      <c r="Z2" s="46">
        <v>19</v>
      </c>
      <c r="AA2" s="46">
        <v>20</v>
      </c>
      <c r="AB2" s="46">
        <v>21</v>
      </c>
      <c r="AC2" s="46">
        <v>22</v>
      </c>
      <c r="AD2" s="46">
        <v>23</v>
      </c>
      <c r="AE2" s="46">
        <v>24</v>
      </c>
      <c r="AF2" s="46">
        <v>25</v>
      </c>
      <c r="AG2" s="46">
        <v>26</v>
      </c>
      <c r="AH2" s="46">
        <v>27</v>
      </c>
      <c r="AI2" s="46">
        <v>28</v>
      </c>
      <c r="AJ2" s="46">
        <v>29</v>
      </c>
      <c r="AK2" s="46">
        <v>30</v>
      </c>
      <c r="AL2" s="46">
        <v>31</v>
      </c>
      <c r="AM2" s="46">
        <v>32</v>
      </c>
      <c r="AN2" s="46">
        <v>33</v>
      </c>
      <c r="AO2" s="46">
        <v>34</v>
      </c>
      <c r="AP2" s="46">
        <v>35</v>
      </c>
      <c r="AQ2" s="46">
        <v>36</v>
      </c>
      <c r="AR2" s="46">
        <v>37</v>
      </c>
      <c r="AS2" s="46">
        <v>38</v>
      </c>
      <c r="AT2" s="46">
        <v>39</v>
      </c>
      <c r="AU2" s="46">
        <v>40</v>
      </c>
      <c r="AV2" s="46">
        <v>41</v>
      </c>
      <c r="AW2" s="46">
        <v>42</v>
      </c>
      <c r="AX2" s="46">
        <v>43</v>
      </c>
      <c r="AY2" s="46">
        <v>44</v>
      </c>
      <c r="AZ2" s="46">
        <v>45</v>
      </c>
      <c r="BA2" s="46">
        <v>46</v>
      </c>
      <c r="BB2" s="46">
        <v>47</v>
      </c>
      <c r="BC2" s="46">
        <v>48</v>
      </c>
      <c r="BD2" s="46">
        <v>49</v>
      </c>
      <c r="BE2" s="46">
        <v>50</v>
      </c>
      <c r="BF2" s="46">
        <v>51</v>
      </c>
      <c r="BG2" s="46">
        <v>52</v>
      </c>
      <c r="BH2" s="46">
        <v>53</v>
      </c>
      <c r="BI2" s="46">
        <v>54</v>
      </c>
      <c r="BJ2" s="46">
        <v>55</v>
      </c>
      <c r="BK2" s="46">
        <v>56</v>
      </c>
      <c r="BL2" s="46">
        <v>57</v>
      </c>
      <c r="BM2" s="46">
        <v>58</v>
      </c>
      <c r="BN2" s="46">
        <v>59</v>
      </c>
      <c r="BO2" s="46">
        <v>60</v>
      </c>
      <c r="BP2" s="46">
        <v>61</v>
      </c>
      <c r="BQ2" s="46">
        <v>62</v>
      </c>
      <c r="BR2" s="46">
        <v>63</v>
      </c>
      <c r="BS2" s="46">
        <v>64</v>
      </c>
      <c r="BT2" s="46">
        <v>65</v>
      </c>
      <c r="BU2" s="46">
        <v>66</v>
      </c>
      <c r="BV2" s="46">
        <v>67</v>
      </c>
      <c r="BW2" s="46">
        <v>68</v>
      </c>
      <c r="BX2" s="46">
        <v>69</v>
      </c>
      <c r="BY2" s="46">
        <v>70</v>
      </c>
      <c r="BZ2" s="46">
        <v>71</v>
      </c>
      <c r="CA2" s="46">
        <v>72</v>
      </c>
      <c r="CB2" s="46">
        <v>73</v>
      </c>
      <c r="CC2" s="46">
        <v>74</v>
      </c>
      <c r="CD2" s="46">
        <v>75</v>
      </c>
      <c r="CE2" s="46">
        <v>76</v>
      </c>
      <c r="CF2" s="1"/>
      <c r="CG2" s="1"/>
    </row>
    <row r="3" spans="1:85" ht="15" thickBot="1" x14ac:dyDescent="0.4">
      <c r="A3" s="1"/>
      <c r="B3" s="1"/>
      <c r="C3" s="25" t="s">
        <v>142</v>
      </c>
      <c r="D3" s="29">
        <v>44400</v>
      </c>
      <c r="E3" s="1"/>
      <c r="F3" s="34" t="s">
        <v>141</v>
      </c>
      <c r="G3" s="42">
        <v>3</v>
      </c>
      <c r="H3" s="47"/>
      <c r="I3" s="47"/>
      <c r="J3" s="47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1"/>
      <c r="CG3" s="1"/>
    </row>
    <row r="4" spans="1:85" ht="15" thickBot="1" x14ac:dyDescent="0.4">
      <c r="A4" s="1"/>
      <c r="B4" s="1"/>
      <c r="C4" s="1"/>
      <c r="D4" s="1"/>
      <c r="E4" s="1"/>
      <c r="F4" s="32" t="s">
        <v>29</v>
      </c>
      <c r="G4" s="43">
        <v>2</v>
      </c>
      <c r="H4" s="48"/>
      <c r="I4" s="48"/>
      <c r="J4" s="48"/>
      <c r="K4" s="49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1"/>
      <c r="CG4" s="1"/>
    </row>
    <row r="5" spans="1:85" x14ac:dyDescent="0.35">
      <c r="A5" s="1"/>
      <c r="B5" s="1"/>
      <c r="C5" s="21" t="s">
        <v>111</v>
      </c>
      <c r="D5" s="22"/>
      <c r="E5" s="1"/>
      <c r="F5" s="32" t="s">
        <v>30</v>
      </c>
      <c r="G5" s="43">
        <v>1</v>
      </c>
      <c r="H5" s="48"/>
      <c r="I5" s="48"/>
      <c r="J5" s="48"/>
      <c r="K5" s="49"/>
      <c r="L5" s="49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1"/>
      <c r="CG5" s="1"/>
    </row>
    <row r="6" spans="1:85" x14ac:dyDescent="0.35">
      <c r="A6" s="1"/>
      <c r="B6" s="1"/>
      <c r="C6" s="23" t="s">
        <v>126</v>
      </c>
      <c r="D6" s="30"/>
      <c r="E6" s="1"/>
      <c r="F6" s="32" t="s">
        <v>31</v>
      </c>
      <c r="G6" s="43">
        <v>1</v>
      </c>
      <c r="H6" s="48"/>
      <c r="I6" s="48"/>
      <c r="J6" s="48"/>
      <c r="K6" s="48"/>
      <c r="L6" s="49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1"/>
      <c r="CG6" s="1"/>
    </row>
    <row r="7" spans="1:85" x14ac:dyDescent="0.35">
      <c r="A7" s="1"/>
      <c r="B7" s="1"/>
      <c r="C7" s="23" t="s">
        <v>127</v>
      </c>
      <c r="D7" s="30" t="s">
        <v>148</v>
      </c>
      <c r="E7" s="1"/>
      <c r="F7" s="32" t="s">
        <v>140</v>
      </c>
      <c r="G7" s="43">
        <v>1</v>
      </c>
      <c r="H7" s="48"/>
      <c r="I7" s="48"/>
      <c r="J7" s="48"/>
      <c r="K7" s="48"/>
      <c r="L7" s="49"/>
      <c r="M7" s="49"/>
      <c r="N7" s="49"/>
      <c r="O7" s="49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1"/>
      <c r="CG7" s="1"/>
    </row>
    <row r="8" spans="1:85" ht="15" customHeight="1" thickBot="1" x14ac:dyDescent="0.4">
      <c r="A8" s="1"/>
      <c r="B8" s="1"/>
      <c r="C8" s="24" t="s">
        <v>128</v>
      </c>
      <c r="D8" s="31"/>
      <c r="E8" s="1"/>
      <c r="F8" s="32" t="s">
        <v>33</v>
      </c>
      <c r="G8" s="43">
        <v>1</v>
      </c>
      <c r="H8" s="48"/>
      <c r="I8" s="48"/>
      <c r="J8" s="48"/>
      <c r="K8" s="48"/>
      <c r="L8" s="48"/>
      <c r="M8" s="48"/>
      <c r="N8" s="48"/>
      <c r="O8" s="48"/>
      <c r="P8" s="49"/>
      <c r="Q8" s="47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1"/>
      <c r="CG8" s="1"/>
    </row>
    <row r="9" spans="1:85" ht="16.5" customHeight="1" thickBot="1" x14ac:dyDescent="0.4">
      <c r="A9" s="1"/>
      <c r="B9" s="1"/>
      <c r="C9" s="1"/>
      <c r="D9" s="1"/>
      <c r="E9" s="1"/>
      <c r="F9" s="32" t="s">
        <v>34</v>
      </c>
      <c r="G9" s="43">
        <v>2</v>
      </c>
      <c r="H9" s="48"/>
      <c r="I9" s="48"/>
      <c r="J9" s="48"/>
      <c r="K9" s="48"/>
      <c r="L9" s="48"/>
      <c r="M9" s="48"/>
      <c r="N9" s="48"/>
      <c r="O9" s="48"/>
      <c r="P9" s="48"/>
      <c r="Q9" s="48"/>
      <c r="R9" s="47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1"/>
      <c r="CG9" s="1"/>
    </row>
    <row r="10" spans="1:85" ht="16.5" customHeight="1" x14ac:dyDescent="0.35">
      <c r="A10" s="1"/>
      <c r="B10" s="1"/>
      <c r="C10" s="55" t="s">
        <v>130</v>
      </c>
      <c r="D10" s="57">
        <v>5</v>
      </c>
      <c r="E10" s="1"/>
      <c r="F10" s="32" t="s">
        <v>18</v>
      </c>
      <c r="G10" s="43">
        <v>1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7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1"/>
      <c r="CG10" s="1"/>
    </row>
    <row r="11" spans="1:85" ht="16.5" customHeight="1" thickBot="1" x14ac:dyDescent="0.4">
      <c r="A11" s="1"/>
      <c r="B11" s="1"/>
      <c r="C11" s="56"/>
      <c r="D11" s="58"/>
      <c r="E11" s="1"/>
      <c r="F11" s="32" t="s">
        <v>19</v>
      </c>
      <c r="G11" s="43">
        <v>1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1"/>
      <c r="CG11" s="1"/>
    </row>
    <row r="12" spans="1:85" ht="16.5" customHeight="1" thickBot="1" x14ac:dyDescent="0.4">
      <c r="A12" s="1"/>
      <c r="B12" s="1"/>
      <c r="C12" s="1"/>
      <c r="D12" s="1"/>
      <c r="E12" s="1"/>
      <c r="F12" s="32" t="s">
        <v>26</v>
      </c>
      <c r="G12" s="43">
        <v>1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9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1"/>
      <c r="CG12" s="1"/>
    </row>
    <row r="13" spans="1:85" ht="16.5" customHeight="1" x14ac:dyDescent="0.35">
      <c r="A13" s="1"/>
      <c r="B13" s="1"/>
      <c r="C13" s="51" t="s">
        <v>129</v>
      </c>
      <c r="D13" s="53">
        <f>+D3+D17</f>
        <v>44561</v>
      </c>
      <c r="E13" s="1"/>
      <c r="F13" s="32" t="s">
        <v>131</v>
      </c>
      <c r="G13" s="43">
        <v>3</v>
      </c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9"/>
      <c r="T13" s="49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1"/>
      <c r="CG13" s="1"/>
    </row>
    <row r="14" spans="1:85" ht="16.5" customHeight="1" thickBot="1" x14ac:dyDescent="0.4">
      <c r="A14" s="1"/>
      <c r="B14" s="1"/>
      <c r="C14" s="52"/>
      <c r="D14" s="54"/>
      <c r="E14" s="1"/>
      <c r="F14" s="32" t="s">
        <v>35</v>
      </c>
      <c r="G14" s="43">
        <v>1</v>
      </c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9"/>
      <c r="T14" s="49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1"/>
      <c r="CG14" s="1"/>
    </row>
    <row r="15" spans="1:85" x14ac:dyDescent="0.35">
      <c r="A15" s="1"/>
      <c r="B15" s="1"/>
      <c r="C15" s="1"/>
      <c r="D15" s="40"/>
      <c r="E15" s="1"/>
      <c r="F15" s="32" t="s">
        <v>36</v>
      </c>
      <c r="G15" s="43">
        <v>0</v>
      </c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9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1"/>
      <c r="CG15" s="1"/>
    </row>
    <row r="16" spans="1:85" ht="15" thickBot="1" x14ac:dyDescent="0.4">
      <c r="A16" s="1"/>
      <c r="B16" s="1"/>
      <c r="C16" s="1"/>
      <c r="D16" s="1"/>
      <c r="E16" s="1"/>
      <c r="F16" s="32" t="s">
        <v>132</v>
      </c>
      <c r="G16" s="43">
        <v>120</v>
      </c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1"/>
      <c r="CG16" s="1"/>
    </row>
    <row r="17" spans="1:85" ht="16" thickBot="1" x14ac:dyDescent="0.4">
      <c r="A17" s="1"/>
      <c r="B17" s="1"/>
      <c r="C17" s="37" t="s">
        <v>139</v>
      </c>
      <c r="D17" s="38">
        <f>+G3+G4+G5+G6+G7+G8+G9+G10+G11+G12+G13+G14+G15+G16+G17+G18+G19+G20+G21+G22+G23+G24+G25</f>
        <v>161</v>
      </c>
      <c r="E17" s="1"/>
      <c r="F17" s="32" t="s">
        <v>20</v>
      </c>
      <c r="G17" s="43">
        <v>0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9"/>
      <c r="AP17" s="49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1"/>
      <c r="CG17" s="1"/>
    </row>
    <row r="18" spans="1:85" x14ac:dyDescent="0.35">
      <c r="A18" s="1"/>
      <c r="B18" s="1"/>
      <c r="C18" s="1"/>
      <c r="D18" s="1"/>
      <c r="E18" s="1"/>
      <c r="F18" s="32" t="s">
        <v>21</v>
      </c>
      <c r="G18" s="43">
        <v>1</v>
      </c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9"/>
      <c r="AP18" s="49"/>
      <c r="AQ18" s="49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1"/>
      <c r="CG18" s="1"/>
    </row>
    <row r="19" spans="1:85" x14ac:dyDescent="0.35">
      <c r="A19" s="1"/>
      <c r="B19" s="26"/>
      <c r="C19" s="1" t="s">
        <v>134</v>
      </c>
      <c r="D19" s="1"/>
      <c r="E19" s="1"/>
      <c r="F19" s="32" t="s">
        <v>133</v>
      </c>
      <c r="G19" s="44">
        <v>4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9"/>
      <c r="AP19" s="49"/>
      <c r="AQ19" s="49"/>
      <c r="AR19" s="49"/>
      <c r="AS19" s="49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1"/>
      <c r="CG19" s="1"/>
    </row>
    <row r="20" spans="1:85" x14ac:dyDescent="0.35">
      <c r="A20" s="1"/>
      <c r="B20" s="1"/>
      <c r="C20" s="1"/>
      <c r="D20" s="1"/>
      <c r="E20" s="1"/>
      <c r="F20" s="32" t="s">
        <v>22</v>
      </c>
      <c r="G20" s="43">
        <v>2</v>
      </c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9"/>
      <c r="AP20" s="49"/>
      <c r="AQ20" s="49"/>
      <c r="AR20" s="49"/>
      <c r="AS20" s="49"/>
      <c r="AT20" s="49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1"/>
      <c r="CG20" s="1"/>
    </row>
    <row r="21" spans="1:85" x14ac:dyDescent="0.35">
      <c r="A21" s="1"/>
      <c r="B21" s="27"/>
      <c r="C21" s="1" t="s">
        <v>135</v>
      </c>
      <c r="D21" s="1"/>
      <c r="E21" s="1"/>
      <c r="F21" s="32" t="s">
        <v>23</v>
      </c>
      <c r="G21" s="43">
        <v>3</v>
      </c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1"/>
      <c r="CG21" s="1"/>
    </row>
    <row r="22" spans="1:85" x14ac:dyDescent="0.35">
      <c r="A22" s="1"/>
      <c r="B22" s="27"/>
      <c r="C22" s="1"/>
      <c r="D22" s="1"/>
      <c r="E22" s="1"/>
      <c r="F22" s="32" t="s">
        <v>144</v>
      </c>
      <c r="G22" s="43">
        <v>1</v>
      </c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9"/>
      <c r="BS22" s="49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1"/>
      <c r="CG22" s="1"/>
    </row>
    <row r="23" spans="1:85" x14ac:dyDescent="0.35">
      <c r="A23" s="1"/>
      <c r="B23" s="27"/>
      <c r="C23" s="1"/>
      <c r="D23" s="1"/>
      <c r="E23" s="1"/>
      <c r="F23" s="32" t="s">
        <v>145</v>
      </c>
      <c r="G23" s="43">
        <v>10</v>
      </c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9"/>
      <c r="BU23" s="49"/>
      <c r="BV23" s="49"/>
      <c r="BW23" s="49"/>
      <c r="BX23" s="49"/>
      <c r="BY23" s="49"/>
      <c r="BZ23" s="48"/>
      <c r="CA23" s="48"/>
      <c r="CB23" s="48"/>
      <c r="CC23" s="48"/>
      <c r="CD23" s="48"/>
      <c r="CE23" s="48"/>
      <c r="CF23" s="41"/>
      <c r="CG23" s="1"/>
    </row>
    <row r="24" spans="1:85" x14ac:dyDescent="0.35">
      <c r="A24" s="1"/>
      <c r="B24" s="1"/>
      <c r="C24" s="1"/>
      <c r="D24" s="1"/>
      <c r="E24" s="1"/>
      <c r="F24" s="32" t="s">
        <v>146</v>
      </c>
      <c r="G24" s="43">
        <v>1</v>
      </c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  <c r="CA24" s="49"/>
      <c r="CB24" s="49"/>
      <c r="CC24" s="49"/>
      <c r="CD24" s="49"/>
      <c r="CE24" s="48"/>
      <c r="CF24" s="41"/>
      <c r="CG24" s="1"/>
    </row>
    <row r="25" spans="1:85" ht="15" thickBot="1" x14ac:dyDescent="0.4">
      <c r="A25" s="1"/>
      <c r="B25" s="28"/>
      <c r="C25" s="1" t="s">
        <v>136</v>
      </c>
      <c r="D25" s="1"/>
      <c r="E25" s="1"/>
      <c r="F25" s="33" t="s">
        <v>147</v>
      </c>
      <c r="G25" s="45">
        <v>1</v>
      </c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9"/>
      <c r="CC25" s="49"/>
      <c r="CD25" s="49"/>
      <c r="CE25" s="49"/>
      <c r="CF25" s="41"/>
      <c r="CG25" s="1"/>
    </row>
    <row r="26" spans="1:85" x14ac:dyDescent="0.35">
      <c r="A26" s="1"/>
      <c r="B26" s="1"/>
      <c r="C26" s="1"/>
      <c r="D26" s="1"/>
      <c r="E26" s="1"/>
      <c r="F26" s="1"/>
      <c r="G26" s="50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</row>
  </sheetData>
  <mergeCells count="5">
    <mergeCell ref="C13:C14"/>
    <mergeCell ref="D13:D14"/>
    <mergeCell ref="C10:C11"/>
    <mergeCell ref="D10:D11"/>
    <mergeCell ref="I1:CE1"/>
  </mergeCells>
  <pageMargins left="0.7" right="0.7" top="0.75" bottom="0.75" header="0.3" footer="0.3"/>
  <pageSetup scale="90" orientation="landscape" horizontalDpi="300" verticalDpi="300" r:id="rId1"/>
  <colBreaks count="1" manualBreakCount="1">
    <brk id="20" max="2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4"/>
  <sheetViews>
    <sheetView workbookViewId="0">
      <selection activeCell="C8" sqref="C8"/>
    </sheetView>
  </sheetViews>
  <sheetFormatPr baseColWidth="10" defaultRowHeight="14.5" x14ac:dyDescent="0.35"/>
  <cols>
    <col min="2" max="2" width="40.453125" customWidth="1"/>
    <col min="3" max="3" width="45.54296875" customWidth="1"/>
    <col min="5" max="5" width="18.1796875" bestFit="1" customWidth="1"/>
  </cols>
  <sheetData>
    <row r="2" spans="1:5" ht="15" thickBot="1" x14ac:dyDescent="0.4"/>
    <row r="3" spans="1:5" ht="16" thickBot="1" x14ac:dyDescent="0.4">
      <c r="B3" s="11" t="s">
        <v>110</v>
      </c>
      <c r="C3" s="8" t="s">
        <v>118</v>
      </c>
    </row>
    <row r="4" spans="1:5" ht="16" thickBot="1" x14ac:dyDescent="0.4">
      <c r="B4" s="11" t="s">
        <v>111</v>
      </c>
      <c r="C4" s="16">
        <v>55</v>
      </c>
    </row>
    <row r="5" spans="1:5" ht="16" thickBot="1" x14ac:dyDescent="0.4">
      <c r="B5" s="11"/>
    </row>
    <row r="6" spans="1:5" ht="16" thickBot="1" x14ac:dyDescent="0.4">
      <c r="B6" s="11" t="s">
        <v>113</v>
      </c>
      <c r="C6" s="8" t="s">
        <v>119</v>
      </c>
    </row>
    <row r="7" spans="1:5" ht="16" thickBot="1" x14ac:dyDescent="0.4">
      <c r="B7" s="11" t="s">
        <v>114</v>
      </c>
      <c r="C7" s="15">
        <f>+'Calculo de Dias'!D3</f>
        <v>44400</v>
      </c>
      <c r="D7" s="13">
        <v>0.99930555555555556</v>
      </c>
      <c r="E7" s="12">
        <f>+medicion+D7</f>
        <v>44400.999305555553</v>
      </c>
    </row>
    <row r="8" spans="1:5" ht="16" thickBot="1" x14ac:dyDescent="0.4">
      <c r="B8" s="11" t="s">
        <v>115</v>
      </c>
      <c r="C8" s="16">
        <v>1</v>
      </c>
    </row>
    <row r="9" spans="1:5" ht="16" thickBot="1" x14ac:dyDescent="0.4">
      <c r="B9" s="11" t="s">
        <v>112</v>
      </c>
      <c r="C9" s="9" t="s">
        <v>122</v>
      </c>
    </row>
    <row r="10" spans="1:5" ht="16" thickBot="1" x14ac:dyDescent="0.4">
      <c r="B10" s="11" t="s">
        <v>116</v>
      </c>
      <c r="C10" s="8" t="s">
        <v>123</v>
      </c>
    </row>
    <row r="11" spans="1:5" ht="16" thickBot="1" x14ac:dyDescent="0.4">
      <c r="B11" s="11" t="s">
        <v>117</v>
      </c>
      <c r="C11" s="10" t="s">
        <v>124</v>
      </c>
    </row>
    <row r="14" spans="1:5" ht="15" customHeight="1" x14ac:dyDescent="0.35">
      <c r="A14" s="60" t="s">
        <v>121</v>
      </c>
      <c r="B14" s="60"/>
      <c r="C14" s="14">
        <f>+'MUESTRA DATOS'!G26</f>
        <v>44480.999305555553</v>
      </c>
    </row>
  </sheetData>
  <mergeCells count="1">
    <mergeCell ref="A14:B14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7"/>
  <sheetViews>
    <sheetView zoomScale="80" zoomScaleNormal="80" workbookViewId="0">
      <selection activeCell="G27" sqref="G27"/>
    </sheetView>
  </sheetViews>
  <sheetFormatPr baseColWidth="10" defaultRowHeight="14.5" x14ac:dyDescent="0.35"/>
  <cols>
    <col min="1" max="1" width="30.81640625" customWidth="1"/>
    <col min="2" max="2" width="49.54296875" customWidth="1"/>
    <col min="3" max="3" width="10.453125" style="7" customWidth="1"/>
    <col min="4" max="5" width="19.81640625" customWidth="1"/>
    <col min="6" max="6" width="8.54296875" bestFit="1" customWidth="1"/>
    <col min="7" max="7" width="16.81640625" customWidth="1"/>
    <col min="8" max="8" width="2" customWidth="1"/>
    <col min="9" max="9" width="9.7265625" customWidth="1"/>
  </cols>
  <sheetData>
    <row r="1" spans="1:11" s="2" customFormat="1" x14ac:dyDescent="0.35">
      <c r="A1" s="1" t="s">
        <v>0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120</v>
      </c>
      <c r="G1" s="1" t="s">
        <v>5</v>
      </c>
      <c r="H1" s="1" t="s">
        <v>6</v>
      </c>
      <c r="I1" s="1" t="s">
        <v>7</v>
      </c>
    </row>
    <row r="2" spans="1:11" s="2" customFormat="1" x14ac:dyDescent="0.35">
      <c r="A2"/>
      <c r="B2"/>
      <c r="C2" s="6"/>
      <c r="D2" s="12"/>
      <c r="E2" s="12"/>
      <c r="F2" s="12"/>
      <c r="G2" s="3"/>
      <c r="H2"/>
      <c r="I2"/>
    </row>
    <row r="3" spans="1:11" s="2" customFormat="1" x14ac:dyDescent="0.35">
      <c r="A3"/>
      <c r="B3"/>
      <c r="C3" s="6"/>
      <c r="D3" s="12"/>
      <c r="E3" s="12"/>
      <c r="F3" s="12"/>
      <c r="G3" s="3"/>
      <c r="H3"/>
      <c r="I3"/>
    </row>
    <row r="4" spans="1:11" s="2" customFormat="1" x14ac:dyDescent="0.35">
      <c r="A4"/>
      <c r="B4"/>
      <c r="C4" s="6"/>
      <c r="D4" s="12"/>
      <c r="E4" s="12"/>
      <c r="F4" s="12"/>
      <c r="G4" s="3"/>
      <c r="H4"/>
      <c r="I4"/>
    </row>
    <row r="5" spans="1:11" x14ac:dyDescent="0.35">
      <c r="A5" s="18" t="s">
        <v>8</v>
      </c>
      <c r="B5" t="s">
        <v>17</v>
      </c>
      <c r="C5" s="6">
        <v>1</v>
      </c>
      <c r="D5" s="12">
        <f>+medicion</f>
        <v>44400</v>
      </c>
      <c r="E5" s="12">
        <f>+medicion23+4</f>
        <v>44404.999305555553</v>
      </c>
      <c r="F5" s="17">
        <f>+E5-D5</f>
        <v>4.9993055555532919</v>
      </c>
      <c r="G5" s="3">
        <f>+D5+4</f>
        <v>44404</v>
      </c>
      <c r="I5" s="7">
        <f>+'Calculo de Dias'!D6</f>
        <v>0</v>
      </c>
      <c r="J5" s="7" t="s">
        <v>126</v>
      </c>
      <c r="K5" s="7">
        <v>55</v>
      </c>
    </row>
    <row r="6" spans="1:11" x14ac:dyDescent="0.35">
      <c r="A6" t="s">
        <v>8</v>
      </c>
      <c r="B6" t="s">
        <v>29</v>
      </c>
      <c r="C6" s="6">
        <v>1</v>
      </c>
      <c r="D6" s="12">
        <f>+D5+5</f>
        <v>44405</v>
      </c>
      <c r="E6" s="12">
        <f>+E5+2</f>
        <v>44406.999305555553</v>
      </c>
      <c r="F6" s="17">
        <f t="shared" ref="F6:F26" si="0">+E6-D6</f>
        <v>1.9993055555532919</v>
      </c>
      <c r="G6" s="3">
        <f>+D6+1</f>
        <v>44406</v>
      </c>
      <c r="I6" s="7" t="str">
        <f>+'Calculo de Dias'!D7</f>
        <v>x</v>
      </c>
      <c r="J6" s="7" t="s">
        <v>127</v>
      </c>
      <c r="K6" s="7">
        <v>65</v>
      </c>
    </row>
    <row r="7" spans="1:11" x14ac:dyDescent="0.35">
      <c r="A7" s="18" t="s">
        <v>9</v>
      </c>
      <c r="B7" t="s">
        <v>30</v>
      </c>
      <c r="C7" s="6">
        <v>2</v>
      </c>
      <c r="D7" s="12">
        <f>+D6+2</f>
        <v>44407</v>
      </c>
      <c r="E7" s="12">
        <f>+E6+2</f>
        <v>44408.999305555553</v>
      </c>
      <c r="F7" s="17">
        <f t="shared" si="0"/>
        <v>1.9993055555532919</v>
      </c>
      <c r="G7" s="3">
        <f>+D7+1</f>
        <v>44408</v>
      </c>
      <c r="I7" s="7">
        <f>+'Calculo de Dias'!D8</f>
        <v>0</v>
      </c>
      <c r="J7" s="7" t="s">
        <v>128</v>
      </c>
      <c r="K7" s="7">
        <v>75</v>
      </c>
    </row>
    <row r="8" spans="1:11" x14ac:dyDescent="0.35">
      <c r="A8" t="s">
        <v>9</v>
      </c>
      <c r="B8" t="s">
        <v>31</v>
      </c>
      <c r="C8" s="6">
        <v>2</v>
      </c>
      <c r="D8" s="12">
        <f>+D7+2</f>
        <v>44409</v>
      </c>
      <c r="E8" s="12">
        <f>+E7+2</f>
        <v>44410.999305555553</v>
      </c>
      <c r="F8" s="17">
        <f t="shared" si="0"/>
        <v>1.9993055555532919</v>
      </c>
      <c r="G8" s="3">
        <f>+D8+1</f>
        <v>44410</v>
      </c>
    </row>
    <row r="9" spans="1:11" x14ac:dyDescent="0.35">
      <c r="A9" t="s">
        <v>9</v>
      </c>
      <c r="B9" t="s">
        <v>32</v>
      </c>
      <c r="C9" s="6">
        <v>2</v>
      </c>
      <c r="D9" s="12">
        <f>+D8+2</f>
        <v>44411</v>
      </c>
      <c r="E9" s="12">
        <f>+E8+1</f>
        <v>44411.999305555553</v>
      </c>
      <c r="F9" s="17">
        <f t="shared" si="0"/>
        <v>0.99930555555329192</v>
      </c>
      <c r="G9" s="3">
        <f>+D9</f>
        <v>44411</v>
      </c>
    </row>
    <row r="10" spans="1:11" x14ac:dyDescent="0.35">
      <c r="A10" s="18" t="s">
        <v>27</v>
      </c>
      <c r="B10" t="s">
        <v>33</v>
      </c>
      <c r="C10" s="6">
        <v>3</v>
      </c>
      <c r="D10" s="12">
        <f>+D9+1</f>
        <v>44412</v>
      </c>
      <c r="E10" s="12">
        <f>+E9+1</f>
        <v>44412.999305555553</v>
      </c>
      <c r="F10" s="17">
        <f t="shared" si="0"/>
        <v>0.99930555555329192</v>
      </c>
      <c r="G10" s="3">
        <f>+D10</f>
        <v>44412</v>
      </c>
    </row>
    <row r="11" spans="1:11" x14ac:dyDescent="0.35">
      <c r="A11" s="18" t="s">
        <v>28</v>
      </c>
      <c r="B11" t="s">
        <v>34</v>
      </c>
      <c r="C11" s="6">
        <v>4</v>
      </c>
      <c r="D11" s="12">
        <f>+D10+1</f>
        <v>44413</v>
      </c>
      <c r="E11" s="12">
        <f>+E10+3</f>
        <v>44415.999305555553</v>
      </c>
      <c r="F11" s="17">
        <f t="shared" si="0"/>
        <v>2.9993055555532919</v>
      </c>
      <c r="G11" s="3">
        <f>+D11+2</f>
        <v>44415</v>
      </c>
    </row>
    <row r="12" spans="1:11" x14ac:dyDescent="0.35">
      <c r="A12" s="18" t="s">
        <v>10</v>
      </c>
      <c r="B12" t="s">
        <v>18</v>
      </c>
      <c r="C12" s="6">
        <v>5</v>
      </c>
      <c r="D12" s="12">
        <f>+D11+3</f>
        <v>44416</v>
      </c>
      <c r="E12" s="12">
        <f>+E11+2</f>
        <v>44417.999305555553</v>
      </c>
      <c r="F12" s="17">
        <f t="shared" si="0"/>
        <v>1.9993055555532919</v>
      </c>
      <c r="G12" s="3">
        <f>+D12+1</f>
        <v>44417</v>
      </c>
    </row>
    <row r="13" spans="1:11" x14ac:dyDescent="0.35">
      <c r="A13" t="s">
        <v>10</v>
      </c>
      <c r="B13" t="s">
        <v>19</v>
      </c>
      <c r="C13" s="6">
        <v>5</v>
      </c>
      <c r="D13" s="12">
        <f>+D12+2</f>
        <v>44418</v>
      </c>
      <c r="E13" s="12">
        <f>+E12+1</f>
        <v>44418.999305555553</v>
      </c>
      <c r="F13" s="17">
        <f t="shared" si="0"/>
        <v>0.99930555555329192</v>
      </c>
      <c r="G13" s="3">
        <f>+D13</f>
        <v>44418</v>
      </c>
    </row>
    <row r="14" spans="1:11" x14ac:dyDescent="0.35">
      <c r="A14" t="s">
        <v>11</v>
      </c>
      <c r="B14" t="s">
        <v>11</v>
      </c>
      <c r="C14" s="6"/>
      <c r="F14" s="17"/>
      <c r="G14" s="4"/>
    </row>
    <row r="15" spans="1:11" x14ac:dyDescent="0.35">
      <c r="A15" t="s">
        <v>10</v>
      </c>
      <c r="B15" t="s">
        <v>26</v>
      </c>
      <c r="C15" s="6">
        <v>5</v>
      </c>
      <c r="D15" s="12">
        <f>+D13</f>
        <v>44418</v>
      </c>
      <c r="E15" s="12">
        <f>+E13</f>
        <v>44418.999305555553</v>
      </c>
      <c r="F15" s="17">
        <f t="shared" si="0"/>
        <v>0.99930555555329192</v>
      </c>
      <c r="G15" s="3">
        <f>+D15</f>
        <v>44418</v>
      </c>
    </row>
    <row r="16" spans="1:11" x14ac:dyDescent="0.35">
      <c r="A16" s="18" t="s">
        <v>12</v>
      </c>
      <c r="B16" t="s">
        <v>35</v>
      </c>
      <c r="C16" s="6">
        <v>6</v>
      </c>
      <c r="D16" s="12">
        <f>+D15+1</f>
        <v>44419</v>
      </c>
      <c r="E16" s="12">
        <f>+E15+3</f>
        <v>44421.999305555553</v>
      </c>
      <c r="F16" s="17">
        <f t="shared" si="0"/>
        <v>2.9993055555532919</v>
      </c>
      <c r="G16" s="3">
        <f>+D16+2</f>
        <v>44421</v>
      </c>
    </row>
    <row r="17" spans="1:7" x14ac:dyDescent="0.35">
      <c r="A17" s="18" t="s">
        <v>13</v>
      </c>
      <c r="B17" t="s">
        <v>36</v>
      </c>
      <c r="C17" s="6">
        <v>7</v>
      </c>
      <c r="D17" s="12">
        <f>+D16+2</f>
        <v>44421</v>
      </c>
      <c r="E17" s="12">
        <f>+E16</f>
        <v>44421.999305555553</v>
      </c>
      <c r="F17" s="17">
        <f t="shared" si="0"/>
        <v>0.99930555555329192</v>
      </c>
      <c r="G17" s="3">
        <f>+D17</f>
        <v>44421</v>
      </c>
    </row>
    <row r="18" spans="1:7" x14ac:dyDescent="0.35">
      <c r="A18" s="19" t="s">
        <v>125</v>
      </c>
      <c r="C18" s="6"/>
      <c r="D18" s="12"/>
      <c r="E18" s="12"/>
      <c r="F18" s="17">
        <f>+G18</f>
        <v>65</v>
      </c>
      <c r="G18" s="20">
        <f>+VLOOKUP("X",I5:K7,3,FALSE)</f>
        <v>65</v>
      </c>
    </row>
    <row r="19" spans="1:7" x14ac:dyDescent="0.35">
      <c r="A19" t="s">
        <v>13</v>
      </c>
      <c r="B19" t="s">
        <v>20</v>
      </c>
      <c r="C19" s="6">
        <v>7</v>
      </c>
      <c r="D19" s="12">
        <f>+D17+modelo-6</f>
        <v>44470</v>
      </c>
      <c r="E19" s="12">
        <f>+E17+modelo</f>
        <v>44476.999305555553</v>
      </c>
      <c r="F19" s="17">
        <f t="shared" si="0"/>
        <v>6.9993055555532919</v>
      </c>
      <c r="G19" s="3">
        <f>+D17+modelo</f>
        <v>44476</v>
      </c>
    </row>
    <row r="20" spans="1:7" x14ac:dyDescent="0.35">
      <c r="A20" s="18" t="s">
        <v>14</v>
      </c>
      <c r="B20" t="s">
        <v>37</v>
      </c>
      <c r="C20" s="6">
        <v>8</v>
      </c>
      <c r="D20" s="12">
        <f>+D19+7</f>
        <v>44477</v>
      </c>
      <c r="E20" s="12">
        <f>+E19+1</f>
        <v>44477.999305555553</v>
      </c>
      <c r="F20" s="17">
        <f t="shared" si="0"/>
        <v>0.99930555555329192</v>
      </c>
      <c r="G20" s="3">
        <f>+D20</f>
        <v>44477</v>
      </c>
    </row>
    <row r="21" spans="1:7" x14ac:dyDescent="0.35">
      <c r="A21" t="s">
        <v>14</v>
      </c>
      <c r="B21" t="s">
        <v>21</v>
      </c>
      <c r="C21" s="6">
        <v>8</v>
      </c>
      <c r="D21" s="12">
        <f>+D20</f>
        <v>44477</v>
      </c>
      <c r="E21" s="12">
        <f>+E20+1</f>
        <v>44478.999305555553</v>
      </c>
      <c r="F21" s="17">
        <f t="shared" si="0"/>
        <v>1.9993055555532919</v>
      </c>
      <c r="G21" s="3">
        <f>+D20+flete</f>
        <v>44478</v>
      </c>
    </row>
    <row r="22" spans="1:7" x14ac:dyDescent="0.35">
      <c r="A22" t="s">
        <v>14</v>
      </c>
      <c r="B22" t="s">
        <v>22</v>
      </c>
      <c r="C22" s="6">
        <v>8</v>
      </c>
      <c r="D22" s="12">
        <f>+D21+flete</f>
        <v>44478</v>
      </c>
      <c r="E22" s="12">
        <f>+E21</f>
        <v>44478.999305555553</v>
      </c>
      <c r="F22" s="17">
        <f t="shared" si="0"/>
        <v>0.99930555555329192</v>
      </c>
      <c r="G22" s="3">
        <f>+D22</f>
        <v>44478</v>
      </c>
    </row>
    <row r="23" spans="1:7" x14ac:dyDescent="0.35">
      <c r="A23" s="18" t="s">
        <v>15</v>
      </c>
      <c r="B23" t="s">
        <v>23</v>
      </c>
      <c r="C23" s="6">
        <v>9</v>
      </c>
      <c r="D23" s="12">
        <f>+D22+1</f>
        <v>44479</v>
      </c>
      <c r="E23" s="12">
        <f>+E22+1</f>
        <v>44479.999305555553</v>
      </c>
      <c r="F23" s="17">
        <f t="shared" si="0"/>
        <v>0.99930555555329192</v>
      </c>
      <c r="G23" s="3">
        <f>+D23</f>
        <v>44479</v>
      </c>
    </row>
    <row r="24" spans="1:7" x14ac:dyDescent="0.35">
      <c r="A24" t="s">
        <v>15</v>
      </c>
      <c r="B24" t="s">
        <v>24</v>
      </c>
      <c r="C24" s="6">
        <v>9</v>
      </c>
      <c r="D24" s="12">
        <f>+D23</f>
        <v>44479</v>
      </c>
      <c r="E24" s="12">
        <f>+E23</f>
        <v>44479.999305555553</v>
      </c>
      <c r="F24" s="17">
        <f t="shared" si="0"/>
        <v>0.99930555555329192</v>
      </c>
      <c r="G24" s="3">
        <f>+E24</f>
        <v>44479.999305555553</v>
      </c>
    </row>
    <row r="25" spans="1:7" x14ac:dyDescent="0.35">
      <c r="A25" t="s">
        <v>15</v>
      </c>
      <c r="B25" t="s">
        <v>25</v>
      </c>
      <c r="C25" s="6">
        <v>9</v>
      </c>
      <c r="D25" s="12">
        <f>+D24</f>
        <v>44479</v>
      </c>
      <c r="E25" s="12">
        <f>+E24</f>
        <v>44479.999305555553</v>
      </c>
      <c r="F25" s="17">
        <f t="shared" si="0"/>
        <v>0.99930555555329192</v>
      </c>
      <c r="G25" s="3">
        <f>+E25</f>
        <v>44479.999305555553</v>
      </c>
    </row>
    <row r="26" spans="1:7" x14ac:dyDescent="0.35">
      <c r="A26" s="18" t="s">
        <v>16</v>
      </c>
      <c r="B26" t="s">
        <v>38</v>
      </c>
      <c r="C26" s="6">
        <v>10</v>
      </c>
      <c r="D26" s="12">
        <f>+D25+1</f>
        <v>44480</v>
      </c>
      <c r="E26" s="12">
        <f>+E25+1</f>
        <v>44480.999305555553</v>
      </c>
      <c r="F26" s="17">
        <f t="shared" si="0"/>
        <v>0.99930555555329192</v>
      </c>
      <c r="G26" s="3">
        <f>+E26</f>
        <v>44480.999305555553</v>
      </c>
    </row>
    <row r="27" spans="1:7" x14ac:dyDescent="0.35">
      <c r="G27" s="39">
        <f>+G26+'Calculo de Dias'!D10</f>
        <v>44485.999305555553</v>
      </c>
    </row>
  </sheetData>
  <printOptions headings="1" gridLines="1"/>
  <pageMargins left="0.25" right="0.25" top="0.75" bottom="0.75" header="0.3" footer="0.3"/>
  <pageSetup paperSize="9" fitToWidth="0" orientation="landscape" cellComments="asDisplayed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23"/>
  <sheetViews>
    <sheetView topLeftCell="E1" workbookViewId="0">
      <selection activeCell="K20" sqref="K20"/>
    </sheetView>
  </sheetViews>
  <sheetFormatPr baseColWidth="10" defaultRowHeight="14.5" x14ac:dyDescent="0.35"/>
  <cols>
    <col min="3" max="3" width="48" bestFit="1" customWidth="1"/>
    <col min="6" max="6" width="19" bestFit="1" customWidth="1"/>
    <col min="7" max="7" width="15.7265625" bestFit="1" customWidth="1"/>
    <col min="8" max="8" width="19" bestFit="1" customWidth="1"/>
    <col min="10" max="10" width="32.453125" bestFit="1" customWidth="1"/>
    <col min="11" max="11" width="30" bestFit="1" customWidth="1"/>
    <col min="12" max="12" width="18.7265625" customWidth="1"/>
  </cols>
  <sheetData>
    <row r="3" spans="2:12" x14ac:dyDescent="0.35">
      <c r="B3" t="s">
        <v>39</v>
      </c>
      <c r="C3" t="s">
        <v>17</v>
      </c>
      <c r="F3" t="s">
        <v>72</v>
      </c>
      <c r="G3" t="s">
        <v>73</v>
      </c>
      <c r="H3" t="s">
        <v>73</v>
      </c>
      <c r="J3" t="s">
        <v>40</v>
      </c>
      <c r="K3" t="s">
        <v>73</v>
      </c>
      <c r="L3" t="s">
        <v>73</v>
      </c>
    </row>
    <row r="4" spans="2:12" x14ac:dyDescent="0.35">
      <c r="C4" t="s">
        <v>29</v>
      </c>
      <c r="F4" t="s">
        <v>74</v>
      </c>
      <c r="G4" t="s">
        <v>75</v>
      </c>
      <c r="H4" t="s">
        <v>75</v>
      </c>
      <c r="J4" t="s">
        <v>74</v>
      </c>
      <c r="K4" t="s">
        <v>75</v>
      </c>
      <c r="L4" t="s">
        <v>75</v>
      </c>
    </row>
    <row r="5" spans="2:12" x14ac:dyDescent="0.35">
      <c r="B5" t="s">
        <v>9</v>
      </c>
      <c r="C5" t="s">
        <v>30</v>
      </c>
      <c r="F5" t="s">
        <v>76</v>
      </c>
      <c r="G5" t="s">
        <v>77</v>
      </c>
      <c r="H5" t="s">
        <v>77</v>
      </c>
      <c r="J5" t="s">
        <v>76</v>
      </c>
      <c r="K5" t="s">
        <v>77</v>
      </c>
      <c r="L5" t="s">
        <v>77</v>
      </c>
    </row>
    <row r="6" spans="2:12" x14ac:dyDescent="0.35">
      <c r="C6" t="s">
        <v>31</v>
      </c>
      <c r="F6" t="s">
        <v>78</v>
      </c>
      <c r="G6" t="s">
        <v>79</v>
      </c>
      <c r="H6" t="s">
        <v>79</v>
      </c>
      <c r="J6" t="s">
        <v>41</v>
      </c>
      <c r="K6" t="s">
        <v>42</v>
      </c>
      <c r="L6" t="s">
        <v>42</v>
      </c>
    </row>
    <row r="7" spans="2:12" x14ac:dyDescent="0.35">
      <c r="C7" t="s">
        <v>32</v>
      </c>
      <c r="F7" t="s">
        <v>80</v>
      </c>
      <c r="G7" t="s">
        <v>81</v>
      </c>
      <c r="H7" t="s">
        <v>81</v>
      </c>
      <c r="J7" t="s">
        <v>43</v>
      </c>
      <c r="K7" t="s">
        <v>44</v>
      </c>
      <c r="L7" t="s">
        <v>44</v>
      </c>
    </row>
    <row r="8" spans="2:12" x14ac:dyDescent="0.35">
      <c r="B8" t="s">
        <v>27</v>
      </c>
      <c r="C8" t="s">
        <v>33</v>
      </c>
      <c r="F8" t="s">
        <v>82</v>
      </c>
      <c r="G8" t="s">
        <v>83</v>
      </c>
      <c r="H8" t="s">
        <v>83</v>
      </c>
      <c r="J8" t="s">
        <v>45</v>
      </c>
      <c r="K8" t="s">
        <v>46</v>
      </c>
      <c r="L8" t="s">
        <v>46</v>
      </c>
    </row>
    <row r="9" spans="2:12" x14ac:dyDescent="0.35">
      <c r="B9" t="s">
        <v>28</v>
      </c>
      <c r="C9" t="s">
        <v>34</v>
      </c>
      <c r="F9" t="s">
        <v>84</v>
      </c>
      <c r="G9" t="s">
        <v>85</v>
      </c>
      <c r="H9" t="s">
        <v>85</v>
      </c>
      <c r="J9" t="s">
        <v>47</v>
      </c>
      <c r="K9" t="s">
        <v>48</v>
      </c>
      <c r="L9" t="s">
        <v>48</v>
      </c>
    </row>
    <row r="10" spans="2:12" x14ac:dyDescent="0.35">
      <c r="B10" t="s">
        <v>10</v>
      </c>
      <c r="C10" t="s">
        <v>18</v>
      </c>
      <c r="F10" t="s">
        <v>86</v>
      </c>
      <c r="G10" t="s">
        <v>87</v>
      </c>
      <c r="H10" t="s">
        <v>87</v>
      </c>
      <c r="J10" t="s">
        <v>49</v>
      </c>
      <c r="K10" t="s">
        <v>50</v>
      </c>
      <c r="L10" t="s">
        <v>50</v>
      </c>
    </row>
    <row r="11" spans="2:12" x14ac:dyDescent="0.35">
      <c r="C11" t="s">
        <v>19</v>
      </c>
      <c r="F11" t="s">
        <v>88</v>
      </c>
      <c r="G11" t="s">
        <v>89</v>
      </c>
      <c r="H11" t="s">
        <v>89</v>
      </c>
      <c r="J11" t="s">
        <v>51</v>
      </c>
      <c r="K11" t="s">
        <v>52</v>
      </c>
      <c r="L11" t="s">
        <v>52</v>
      </c>
    </row>
    <row r="12" spans="2:12" x14ac:dyDescent="0.35">
      <c r="C12" t="s">
        <v>26</v>
      </c>
    </row>
    <row r="13" spans="2:12" x14ac:dyDescent="0.35">
      <c r="B13" t="s">
        <v>12</v>
      </c>
      <c r="C13" t="s">
        <v>35</v>
      </c>
      <c r="F13" t="s">
        <v>89</v>
      </c>
      <c r="G13" t="s">
        <v>90</v>
      </c>
      <c r="H13" t="s">
        <v>90</v>
      </c>
      <c r="J13" t="s">
        <v>53</v>
      </c>
      <c r="K13" t="s">
        <v>54</v>
      </c>
      <c r="L13" t="s">
        <v>54</v>
      </c>
    </row>
    <row r="14" spans="2:12" x14ac:dyDescent="0.35">
      <c r="B14" t="s">
        <v>13</v>
      </c>
      <c r="C14" t="s">
        <v>36</v>
      </c>
      <c r="F14" t="s">
        <v>91</v>
      </c>
      <c r="G14" t="s">
        <v>92</v>
      </c>
      <c r="H14" t="s">
        <v>92</v>
      </c>
      <c r="J14" t="s">
        <v>55</v>
      </c>
      <c r="K14" t="s">
        <v>56</v>
      </c>
      <c r="L14" t="s">
        <v>56</v>
      </c>
    </row>
    <row r="15" spans="2:12" x14ac:dyDescent="0.35">
      <c r="C15" t="s">
        <v>20</v>
      </c>
      <c r="F15" t="s">
        <v>93</v>
      </c>
      <c r="G15" t="s">
        <v>94</v>
      </c>
      <c r="H15" t="s">
        <v>95</v>
      </c>
      <c r="J15" t="s">
        <v>57</v>
      </c>
      <c r="K15" t="s">
        <v>58</v>
      </c>
      <c r="L15" t="s">
        <v>70</v>
      </c>
    </row>
    <row r="16" spans="2:12" x14ac:dyDescent="0.35">
      <c r="B16" t="s">
        <v>14</v>
      </c>
      <c r="C16" t="s">
        <v>37</v>
      </c>
      <c r="F16" t="s">
        <v>95</v>
      </c>
      <c r="G16" t="s">
        <v>96</v>
      </c>
      <c r="H16" t="s">
        <v>96</v>
      </c>
      <c r="J16" t="s">
        <v>109</v>
      </c>
      <c r="K16" t="s">
        <v>108</v>
      </c>
      <c r="L16" t="s">
        <v>108</v>
      </c>
    </row>
    <row r="17" spans="2:12" x14ac:dyDescent="0.35">
      <c r="C17" t="s">
        <v>21</v>
      </c>
      <c r="F17" t="s">
        <v>97</v>
      </c>
      <c r="G17" t="s">
        <v>98</v>
      </c>
      <c r="H17" t="s">
        <v>98</v>
      </c>
      <c r="J17" t="s">
        <v>59</v>
      </c>
      <c r="K17" t="s">
        <v>60</v>
      </c>
      <c r="L17" t="s">
        <v>60</v>
      </c>
    </row>
    <row r="18" spans="2:12" x14ac:dyDescent="0.35">
      <c r="C18" t="s">
        <v>22</v>
      </c>
      <c r="F18" t="s">
        <v>99</v>
      </c>
      <c r="G18" t="s">
        <v>100</v>
      </c>
      <c r="H18" t="s">
        <v>100</v>
      </c>
      <c r="J18" t="s">
        <v>61</v>
      </c>
      <c r="K18" t="s">
        <v>71</v>
      </c>
      <c r="L18" t="s">
        <v>71</v>
      </c>
    </row>
    <row r="19" spans="2:12" x14ac:dyDescent="0.35">
      <c r="B19" t="s">
        <v>15</v>
      </c>
      <c r="C19" t="s">
        <v>23</v>
      </c>
      <c r="F19" t="s">
        <v>101</v>
      </c>
      <c r="G19" t="s">
        <v>102</v>
      </c>
      <c r="H19" t="s">
        <v>102</v>
      </c>
      <c r="J19" t="s">
        <v>62</v>
      </c>
      <c r="K19" t="s">
        <v>63</v>
      </c>
      <c r="L19" t="s">
        <v>63</v>
      </c>
    </row>
    <row r="20" spans="2:12" x14ac:dyDescent="0.35">
      <c r="C20" t="s">
        <v>24</v>
      </c>
      <c r="F20" t="s">
        <v>103</v>
      </c>
      <c r="G20" t="s">
        <v>104</v>
      </c>
      <c r="H20" t="s">
        <v>104</v>
      </c>
      <c r="J20" t="s">
        <v>64</v>
      </c>
      <c r="K20" t="s">
        <v>65</v>
      </c>
      <c r="L20" t="s">
        <v>66</v>
      </c>
    </row>
    <row r="21" spans="2:12" x14ac:dyDescent="0.35">
      <c r="C21" t="s">
        <v>25</v>
      </c>
      <c r="F21" t="s">
        <v>105</v>
      </c>
      <c r="G21" t="s">
        <v>105</v>
      </c>
      <c r="H21" t="s">
        <v>105</v>
      </c>
      <c r="J21" t="s">
        <v>67</v>
      </c>
      <c r="K21" t="s">
        <v>67</v>
      </c>
      <c r="L21" t="s">
        <v>67</v>
      </c>
    </row>
    <row r="22" spans="2:12" x14ac:dyDescent="0.35">
      <c r="B22" t="s">
        <v>16</v>
      </c>
      <c r="C22" t="s">
        <v>38</v>
      </c>
      <c r="F22" t="s">
        <v>105</v>
      </c>
      <c r="G22" t="s">
        <v>105</v>
      </c>
      <c r="H22" t="s">
        <v>105</v>
      </c>
      <c r="J22" t="s">
        <v>67</v>
      </c>
      <c r="K22" t="s">
        <v>67</v>
      </c>
      <c r="L22" t="s">
        <v>67</v>
      </c>
    </row>
    <row r="23" spans="2:12" x14ac:dyDescent="0.35">
      <c r="F23" t="s">
        <v>106</v>
      </c>
      <c r="G23" t="s">
        <v>107</v>
      </c>
      <c r="H23" t="s">
        <v>107</v>
      </c>
      <c r="J23" t="s">
        <v>68</v>
      </c>
      <c r="K23" t="s">
        <v>69</v>
      </c>
      <c r="L23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Calculo de Dias</vt:lpstr>
      <vt:lpstr>WEB</vt:lpstr>
      <vt:lpstr>MUESTRA DATOS</vt:lpstr>
      <vt:lpstr>Hoja1</vt:lpstr>
      <vt:lpstr>administracion</vt:lpstr>
      <vt:lpstr>'Calculo de Dias'!Área_de_impresión</vt:lpstr>
      <vt:lpstr>comercial</vt:lpstr>
      <vt:lpstr>flete</vt:lpstr>
      <vt:lpstr>medicion</vt:lpstr>
      <vt:lpstr>medicion23</vt:lpstr>
      <vt:lpstr>modelo</vt:lpstr>
      <vt:lpstr>obra</vt:lpstr>
      <vt:lpstr>posventa</vt:lpstr>
      <vt:lpstr>proyecto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</dc:creator>
  <cp:lastModifiedBy>VtaObras</cp:lastModifiedBy>
  <cp:lastPrinted>2018-06-06T19:54:30Z</cp:lastPrinted>
  <dcterms:created xsi:type="dcterms:W3CDTF">2017-11-01T19:17:57Z</dcterms:created>
  <dcterms:modified xsi:type="dcterms:W3CDTF">2021-07-23T19:02:38Z</dcterms:modified>
</cp:coreProperties>
</file>